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ar" sheetId="1" state="visible" r:id="rId3"/>
    <sheet name="Jurnal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<sst xmlns="http://schemas.openxmlformats.org/spreadsheetml/2006/main" count="140" uniqueCount="113">
  <si>
    <t xml:space="preserve">JURNALUL TRADERULUI</t>
  </si>
  <si>
    <t xml:space="preserve">trading.md · sumar automat</t>
  </si>
  <si>
    <t xml:space="preserve">Capital inițial ($)</t>
  </si>
  <si>
    <t xml:space="preserve">← completează-l; restul se calculează singur</t>
  </si>
  <si>
    <t xml:space="preserve">Prag abatere mare</t>
  </si>
  <si>
    <t xml:space="preserve">20% din 1R</t>
  </si>
  <si>
    <t xml:space="preserve">abaterile peste 20% se evidențiază portocaliu — scrie de ce în Lecția</t>
  </si>
  <si>
    <t xml:space="preserve">Fus orar broker (offset GMT)</t>
  </si>
  <si>
    <t xml:space="preserve">← setează ora platformei tale față de GMT (ex. +2 sau +3); sesiunile se completează singure</t>
  </si>
  <si>
    <t xml:space="preserve">Nr. tranzacții</t>
  </si>
  <si>
    <t xml:space="preserve">Câștigătoare</t>
  </si>
  <si>
    <t xml:space="preserve">Pierzătoare</t>
  </si>
  <si>
    <t xml:space="preserve">Rata de câștig (W)</t>
  </si>
  <si>
    <t xml:space="preserve">Câștig mediu ($)</t>
  </si>
  <si>
    <t xml:space="preserve">Pierdere medie ($)</t>
  </si>
  <si>
    <t xml:space="preserve">Risc / câștig (raport)</t>
  </si>
  <si>
    <t xml:space="preserve">Profit total ($)</t>
  </si>
  <si>
    <t xml:space="preserve">Pierdere totală ($)</t>
  </si>
  <si>
    <t xml:space="preserve">Factor de profit</t>
  </si>
  <si>
    <t xml:space="preserve">Rezultat net total ($)</t>
  </si>
  <si>
    <t xml:space="preserve">Speranța de câștig ($/tranz.)</t>
  </si>
  <si>
    <t xml:space="preserve">Speranța de câștig (R/tranz.)</t>
  </si>
  <si>
    <t xml:space="preserve">R total (suma R)</t>
  </si>
  <si>
    <t xml:space="preserve">Scor de disciplină</t>
  </si>
  <si>
    <t xml:space="preserve">Scădere maximă (drawdown)</t>
  </si>
  <si>
    <t xml:space="preserve">Capital curent ($)</t>
  </si>
  <si>
    <t xml:space="preserve">Cum citești:</t>
  </si>
  <si>
    <t xml:space="preserve">• Abateri: verde = mai bine decât planul, roșu = mai slab, portocaliu = abatere mare (peste 20%) — scrie de ce în Lecția.</t>
  </si>
  <si>
    <t xml:space="preserve">• Compară R:R planificat cu R:R realizat și cu R realizat: vezi dacă execuția respectă planul.</t>
  </si>
  <si>
    <t xml:space="preserve">• Speranța de câștig pozitivă = sistemul are avantaj statistic (profitabil chiar cu rata de câștig sub 50%).</t>
  </si>
  <si>
    <t xml:space="preserve">• Scor de disciplină = procentul tranzacțiilor în care ai respectat planul.</t>
  </si>
  <si>
    <t xml:space="preserve">• Nu trage concluzii sub 20-30 de tranzacții; cifre stabile de la 50+.</t>
  </si>
  <si>
    <t xml:space="preserve">JURNALUL TRADERULUI — albastru = completezi tu · gri-deschis = opțional · gri = se calculează singur. Notează tranzacțiile în ordinea în care le ÎNCHIZI.</t>
  </si>
  <si>
    <t xml:space="preserve">1 · ÎNAINTE DE INTRARE — PLANUL</t>
  </si>
  <si>
    <t xml:space="preserve">2 · EXECUȚIA REALĂ</t>
  </si>
  <si>
    <t xml:space="preserve">3 · REZULTAT (automat)</t>
  </si>
  <si>
    <t xml:space="preserve">4 · DUPĂ ÎNCHIDERE</t>
  </si>
  <si>
    <t xml:space="preserve">Nr</t>
  </si>
  <si>
    <t xml:space="preserve">Data</t>
  </si>
  <si>
    <t xml:space="preserve">Instrument</t>
  </si>
  <si>
    <t xml:space="preserve">Direcție</t>
  </si>
  <si>
    <t xml:space="preserve">Configurație (motiv)</t>
  </si>
  <si>
    <t xml:space="preserve">Intrare planificată</t>
  </si>
  <si>
    <t xml:space="preserve">Stop-loss</t>
  </si>
  <si>
    <t xml:space="preserve">Țintă</t>
  </si>
  <si>
    <t xml:space="preserve">R:R planificat</t>
  </si>
  <si>
    <t xml:space="preserve">Emoție la intrare</t>
  </si>
  <si>
    <t xml:space="preserve">Ora deschidere</t>
  </si>
  <si>
    <t xml:space="preserve">Sesiune</t>
  </si>
  <si>
    <t xml:space="preserve">Intrare</t>
  </si>
  <si>
    <t xml:space="preserve">Abatere intrare</t>
  </si>
  <si>
    <t xml:space="preserve">Volum (lot)</t>
  </si>
  <si>
    <t xml:space="preserve">Ora închidere</t>
  </si>
  <si>
    <t xml:space="preserve">Ieșire</t>
  </si>
  <si>
    <t xml:space="preserve">Abatere ieșire</t>
  </si>
  <si>
    <t xml:space="preserve">Risc 1R ($)</t>
  </si>
  <si>
    <t xml:space="preserve">Brut ($)</t>
  </si>
  <si>
    <t xml:space="preserve">Comision ($)</t>
  </si>
  <si>
    <t xml:space="preserve">Net ($)</t>
  </si>
  <si>
    <t xml:space="preserve">R realizat</t>
  </si>
  <si>
    <t xml:space="preserve">R:R realizat</t>
  </si>
  <si>
    <t xml:space="preserve">Capital ($)</t>
  </si>
  <si>
    <t xml:space="preserve">Cum a lucrat configurația</t>
  </si>
  <si>
    <t xml:space="preserve">Emoție la ieșire</t>
  </si>
  <si>
    <t xml:space="preserve">Respectat planul</t>
  </si>
  <si>
    <t xml:space="preserve">Lecția</t>
  </si>
  <si>
    <t xml:space="preserve">Vârf</t>
  </si>
  <si>
    <t xml:space="preserve">Scădere</t>
  </si>
  <si>
    <t xml:space="preserve">02.06.2026</t>
  </si>
  <si>
    <t xml:space="preserve">EUR/USD</t>
  </si>
  <si>
    <t xml:space="preserve">Long</t>
  </si>
  <si>
    <t xml:space="preserve">retest suport H1</t>
  </si>
  <si>
    <t xml:space="preserve">calm</t>
  </si>
  <si>
    <t xml:space="preserve">a ținut nivelul, mișcare curată</t>
  </si>
  <si>
    <t xml:space="preserve">mulțumit</t>
  </si>
  <si>
    <t xml:space="preserve">DA</t>
  </si>
  <si>
    <t xml:space="preserve">intrare aproape de plan, răbdare bună</t>
  </si>
  <si>
    <t xml:space="preserve">03.06.2026</t>
  </si>
  <si>
    <t xml:space="preserve">XAU/USD</t>
  </si>
  <si>
    <t xml:space="preserve">Short</t>
  </si>
  <si>
    <t xml:space="preserve">breakout fals</t>
  </si>
  <si>
    <t xml:space="preserve">neutru</t>
  </si>
  <si>
    <t xml:space="preserve">configurația n-a ținut, stop corect</t>
  </si>
  <si>
    <t xml:space="preserve">pierdere planificată, fără regret</t>
  </si>
  <si>
    <t xml:space="preserve">04.06.2026</t>
  </si>
  <si>
    <t xml:space="preserve">US100</t>
  </si>
  <si>
    <t xml:space="preserve">trend pullback</t>
  </si>
  <si>
    <t xml:space="preserve">trend puternic, am lăsat profitul</t>
  </si>
  <si>
    <t xml:space="preserve">profit lăsat să curgă spre țintă</t>
  </si>
  <si>
    <t xml:space="preserve">05.06.2026</t>
  </si>
  <si>
    <t xml:space="preserve">GBP/USD</t>
  </si>
  <si>
    <t xml:space="preserve">contra-trend</t>
  </si>
  <si>
    <t xml:space="preserve">grabă</t>
  </si>
  <si>
    <t xml:space="preserve">am mers împotriva trendului</t>
  </si>
  <si>
    <t xml:space="preserve">frustrat</t>
  </si>
  <si>
    <t xml:space="preserve">NU</t>
  </si>
  <si>
    <t xml:space="preserve">intrare târzie din FOMO, abatere mare</t>
  </si>
  <si>
    <t xml:space="preserve">08.06.2026</t>
  </si>
  <si>
    <t xml:space="preserve">retest rezistență</t>
  </si>
  <si>
    <t xml:space="preserve">fixare parțială la structura M5</t>
  </si>
  <si>
    <t xml:space="preserve">fixare parțială corectă pe semnal M5</t>
  </si>
  <si>
    <t xml:space="preserve">09.06.2026</t>
  </si>
  <si>
    <t xml:space="preserve">retest suport</t>
  </si>
  <si>
    <t xml:space="preserve">cea mai curată configurație</t>
  </si>
  <si>
    <t xml:space="preserve">execuție de manual, încredere justificată</t>
  </si>
  <si>
    <t xml:space="preserve">10.06.2026</t>
  </si>
  <si>
    <t xml:space="preserve">US30</t>
  </si>
  <si>
    <t xml:space="preserve">plictiseală</t>
  </si>
  <si>
    <t xml:space="preserve">sesiune slabă, lichiditate redusă</t>
  </si>
  <si>
    <t xml:space="preserve">n-ar fi trebuit să tranzacționez în Asia</t>
  </si>
  <si>
    <t xml:space="preserve">11.06.2026</t>
  </si>
  <si>
    <t xml:space="preserve">pullback curat, țintă atinsă</t>
  </si>
  <si>
    <t xml:space="preserve">disciplină bună, plan respectat integral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</si>
</sst>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"/>
    <numFmt numFmtId="166" formatCode="0"/>
    <numFmt numFmtId="167" formatCode="0.0%"/>
    <numFmt numFmtId="168" formatCode="\$#,##0;&quot;($&quot;#,##0\);\-"/>
    <numFmt numFmtId="169" formatCode="0.00"/>
    <numFmt numFmtId="170" formatCode="0.0"/>
    <numFmt numFmtId="171" formatCode="0.0####"/>
    <numFmt numFmtId="172" formatCode="hh:mm"/>
    <numFmt numFmtId="173" formatCode="0%"/>
    <numFmt numFmtId="174" formatCode="\$#,##0;&quot;($&quot;#,##0\)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B2A4A"/>
      <name val="Arial"/>
      <family val="0"/>
      <charset val="1"/>
    </font>
    <font>
      <b val="true"/>
      <sz val="10"/>
      <color rgb="FFE0A640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6B7280"/>
      <name val="Arial"/>
      <family val="0"/>
      <charset val="1"/>
    </font>
    <font>
      <sz val="10"/>
      <color rgb="FF6B728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E0A640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.5"/>
      <color rgb="FF1B2A4A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sz val="9"/>
      <color rgb="FF88888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7D6"/>
        <bgColor rgb="FFFFFFFF"/>
      </patternFill>
    </fill>
    <fill>
      <patternFill patternType="solid">
        <fgColor rgb="FF2B3E5E"/>
        <bgColor rgb="FF1B2A4A"/>
      </patternFill>
    </fill>
    <fill>
      <patternFill patternType="solid">
        <fgColor rgb="FF3A5275"/>
        <bgColor rgb="FF4A6485"/>
      </patternFill>
    </fill>
    <fill>
      <patternFill patternType="solid">
        <fgColor rgb="FF4A6485"/>
        <bgColor rgb="FF5A7090"/>
      </patternFill>
    </fill>
    <fill>
      <patternFill patternType="solid">
        <fgColor rgb="FF5A7090"/>
        <bgColor rgb="FF5E6E86"/>
      </patternFill>
    </fill>
    <fill>
      <patternFill patternType="solid">
        <fgColor rgb="FF8A8F98"/>
        <bgColor rgb="FF888888"/>
      </patternFill>
    </fill>
    <fill>
      <patternFill patternType="solid">
        <fgColor rgb="FF1B2A4A"/>
        <bgColor rgb="FF2B3E5E"/>
      </patternFill>
    </fill>
    <fill>
      <patternFill patternType="solid">
        <fgColor rgb="FF5E6E86"/>
        <bgColor rgb="FF5A7090"/>
      </patternFill>
    </fill>
    <fill>
      <patternFill patternType="solid">
        <fgColor rgb="FF6B7280"/>
        <bgColor rgb="FF5E6E8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8CDB8"/>
      </left>
      <right style="thin">
        <color rgb="FFD8CDB8"/>
      </right>
      <top style="thin">
        <color rgb="FFD8CDB8"/>
      </top>
      <bottom style="thin">
        <color rgb="FFD8CDB8"/>
      </bottom>
      <diagonal/>
    </border>
    <border diagonalUp="false" diagonalDown="false">
      <left style="medium">
        <color rgb="FF1B2A4A"/>
      </left>
      <right/>
      <top/>
      <bottom/>
      <diagonal/>
    </border>
    <border diagonalUp="false" diagonalDown="false">
      <left style="medium">
        <color rgb="FF1B2A4A"/>
      </left>
      <right style="thin">
        <color rgb="FFD8CDB8"/>
      </right>
      <top style="thin">
        <color rgb="FFD8CDB8"/>
      </top>
      <bottom style="thin">
        <color rgb="FFD8CD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ill>
        <patternFill patternType="solid">
          <fgColor rgb="FF8A8F9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B2A4A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5E6E86"/>
          <bgColor rgb="FF000000"/>
        </patternFill>
      </fill>
    </dxf>
    <dxf>
      <fill>
        <patternFill patternType="solid">
          <fgColor rgb="FF555555"/>
          <bgColor rgb="FF000000"/>
        </patternFill>
      </fill>
    </dxf>
    <dxf>
      <fill>
        <patternFill patternType="solid">
          <fgColor rgb="FFC0392B"/>
          <bgColor rgb="FF000000"/>
        </patternFill>
      </fill>
    </dxf>
    <dxf>
      <fill>
        <patternFill patternType="solid">
          <fgColor rgb="FF2E8B57"/>
          <bgColor rgb="FF000000"/>
        </patternFill>
      </fill>
    </dxf>
    <dxf>
      <fill>
        <patternFill patternType="solid">
          <fgColor rgb="FF6B7280"/>
          <bgColor rgb="FF000000"/>
        </patternFill>
      </fill>
    </dxf>
    <dxf>
      <fill>
        <patternFill patternType="solid">
          <fgColor rgb="FF888888"/>
          <bgColor rgb="FF000000"/>
        </patternFill>
      </fill>
    </dxf>
    <dxf>
      <font>
        <b val="1"/>
        <color rgb="FF2E8B57"/>
      </font>
    </dxf>
    <dxf>
      <font>
        <b val="1"/>
        <color rgb="FFC0392B"/>
      </font>
    </dxf>
    <dxf>
      <fill>
        <patternFill>
          <bgColor rgb="FFFCE3B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B7280"/>
      <rgbColor rgb="FF800080"/>
      <rgbColor rgb="FF5A7090"/>
      <rgbColor rgb="FFD8CDB8"/>
      <rgbColor rgb="FF878787"/>
      <rgbColor rgb="FF888888"/>
      <rgbColor rgb="FF993366"/>
      <rgbColor rgb="FFFFF7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3B8"/>
      <rgbColor rgb="FF4A6485"/>
      <rgbColor rgb="FF33CCCC"/>
      <rgbColor rgb="FF99CC00"/>
      <rgbColor rgb="FFFFCC00"/>
      <rgbColor rgb="FFE0A640"/>
      <rgbColor rgb="FFFF6600"/>
      <rgbColor rgb="FF5E6E86"/>
      <rgbColor rgb="FF8A8F98"/>
      <rgbColor rgb="FF3A5275"/>
      <rgbColor rgb="FF2E8B57"/>
      <rgbColor rgb="FF003300"/>
      <rgbColor rgb="FF555555"/>
      <rgbColor rgb="FFC0392B"/>
      <rgbColor rgb="FF993366"/>
      <rgbColor rgb="FF2B3E5E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Curba de capital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2e8b57"/>
            </a:solidFill>
            <a:ln w="21960">
              <a:solidFill>
                <a:srgbClr val="2e8b57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Jurnal!$Y$4:$Y$53</c:f>
              <c:numCache>
                <c:formatCode>\$#,##0</c:formatCode>
                <c:ptCount val="50"/>
                <c:pt idx="0">
                  <c:v>10177</c:v>
                </c:pt>
                <c:pt idx="1">
                  <c:v>10053</c:v>
                </c:pt>
                <c:pt idx="2">
                  <c:v>10348</c:v>
                </c:pt>
                <c:pt idx="3">
                  <c:v>10245</c:v>
                </c:pt>
                <c:pt idx="4">
                  <c:v>10302</c:v>
                </c:pt>
                <c:pt idx="5">
                  <c:v>10671</c:v>
                </c:pt>
                <c:pt idx="6">
                  <c:v>10547</c:v>
                </c:pt>
                <c:pt idx="7">
                  <c:v>10794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1309901"/>
        <c:axId val="77718763"/>
      </c:lineChart>
      <c:catAx>
        <c:axId val="313099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Tranzacții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718763"/>
        <c:crosses val="autoZero"/>
        <c:auto val="1"/>
        <c:lblAlgn val="ctr"/>
        <c:lblOffset val="100"/>
        <c:noMultiLvlLbl val="0"/>
      </c:catAx>
      <c:valAx>
        <c:axId val="7771876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Capital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30990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2</xdr:row>
      <xdr:rowOff>101160</xdr:rowOff>
    </xdr:from>
    <xdr:to>
      <xdr:col>12</xdr:col>
      <xdr:colOff>255960</xdr:colOff>
      <xdr:row>17</xdr:row>
      <xdr:rowOff>123120</xdr:rowOff>
    </xdr:to>
    <xdr:graphicFrame>
      <xdr:nvGraphicFramePr>
        <xdr:cNvPr id="0" name="Chart 1"/>
        <xdr:cNvGraphicFramePr/>
      </xdr:nvGraphicFramePr>
      <xdr:xfrm>
        <a:off x="6414120" y="571680"/>
        <a:ext cx="575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Jurnal" displayName="Jurnal" ref="A3:AE11" headerRowCount="1" totalsRowCount="0" totalsRowShown="0">
  <autoFilter ref="A3:AE11"/>
  <tableColumns count="31">
    <tableColumn id="1" name="Nr"/>
    <tableColumn id="2" name="Data"/>
    <tableColumn id="3" name="Instrument"/>
    <tableColumn id="4" name="Direcție"/>
    <tableColumn id="5" name="Configurație (motiv)"/>
    <tableColumn id="6" name="Intrare planificată"/>
    <tableColumn id="7" name="Stop-loss"/>
    <tableColumn id="8" name="Țintă"/>
    <tableColumn id="9" name="R:R planificat"/>
    <tableColumn id="10" name="Emoție la intrare"/>
    <tableColumn id="11" name="Ora deschidere"/>
    <tableColumn id="12" name="Sesiune"/>
    <tableColumn id="13" name="Intrare"/>
    <tableColumn id="14" name="Abatere intrare"/>
    <tableColumn id="15" name="Volum (lot)"/>
    <tableColumn id="16" name="Ora închidere"/>
    <tableColumn id="17" name="Ieșire"/>
    <tableColumn id="18" name="Abatere ieșire"/>
    <tableColumn id="19" name="Risc 1R ($)"/>
    <tableColumn id="20" name="Brut ($)"/>
    <tableColumn id="21" name="Comision ($)"/>
    <tableColumn id="22" name="Net ($)"/>
    <tableColumn id="23" name="R realizat"/>
    <tableColumn id="24" name="R:R realizat"/>
    <tableColumn id="25" name="Capital ($)"/>
    <tableColumn id="26" name="Cum a lucrat configurația"/>
    <tableColumn id="27" name="Emoție la ieșire"/>
    <tableColumn id="28" name="Respectat planul"/>
    <tableColumn id="29" name="Lecția"/>
    <tableColumn id="30" name="Vârf"/>
    <tableColumn id="31" name="Scăder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5"/>
    <col collapsed="false" customWidth="true" hidden="false" outlineLevel="0" max="3" min="3" style="0" width="46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 t="n">
        <v>10000</v>
      </c>
      <c r="C4" s="5" t="s">
        <v>3</v>
      </c>
    </row>
    <row r="5" customFormat="false" ht="15" hidden="false" customHeight="false" outlineLevel="0" collapsed="false">
      <c r="A5" s="3" t="s">
        <v>4</v>
      </c>
      <c r="B5" s="6" t="s">
        <v>5</v>
      </c>
      <c r="C5" s="5" t="s">
        <v>6</v>
      </c>
    </row>
    <row r="6" customFormat="false" ht="15" hidden="false" customHeight="false" outlineLevel="0" collapsed="false">
      <c r="A6" s="3" t="s">
        <v>7</v>
      </c>
      <c r="B6" s="7" t="n">
        <v>0</v>
      </c>
      <c r="C6" s="5" t="s">
        <v>8</v>
      </c>
    </row>
    <row r="9" customFormat="false" ht="15" hidden="false" customHeight="false" outlineLevel="0" collapsed="false">
      <c r="A9" s="8" t="s">
        <v>9</v>
      </c>
      <c r="B9" s="9" t="n">
        <f aca="false">COUNTA(Jurnal!$B$4:$B$53)</f>
        <v>8</v>
      </c>
    </row>
    <row r="10" customFormat="false" ht="15" hidden="false" customHeight="false" outlineLevel="0" collapsed="false">
      <c r="A10" s="8" t="s">
        <v>10</v>
      </c>
      <c r="B10" s="9" t="n">
        <f aca="false">COUNTIF(Jurnal!$V$4:$V$53,"&gt;0")</f>
        <v>5</v>
      </c>
    </row>
    <row r="11" customFormat="false" ht="15" hidden="false" customHeight="false" outlineLevel="0" collapsed="false">
      <c r="A11" s="8" t="s">
        <v>11</v>
      </c>
      <c r="B11" s="9" t="n">
        <f aca="false">COUNTIF(Jurnal!$V$4:$V$53,"&lt;0")</f>
        <v>3</v>
      </c>
    </row>
    <row r="12" customFormat="false" ht="15" hidden="false" customHeight="false" outlineLevel="0" collapsed="false">
      <c r="A12" s="8" t="s">
        <v>12</v>
      </c>
      <c r="B12" s="10" t="n">
        <f aca="false">IF(B9=0,0,B10/B9)</f>
        <v>0.625</v>
      </c>
    </row>
    <row r="13" customFormat="false" ht="15" hidden="false" customHeight="false" outlineLevel="0" collapsed="false">
      <c r="A13" s="8" t="s">
        <v>13</v>
      </c>
      <c r="B13" s="11" t="n">
        <f aca="false">IFERROR(AVERAGEIF(Jurnal!$V$4:$V$53,"&gt;0"),0)</f>
        <v>229</v>
      </c>
    </row>
    <row r="14" customFormat="false" ht="15" hidden="false" customHeight="false" outlineLevel="0" collapsed="false">
      <c r="A14" s="8" t="s">
        <v>14</v>
      </c>
      <c r="B14" s="11" t="n">
        <f aca="false">IFERROR(AVERAGEIF(Jurnal!$V$4:$V$53,"&lt;0"),0)</f>
        <v>-117</v>
      </c>
    </row>
    <row r="15" customFormat="false" ht="15" hidden="false" customHeight="false" outlineLevel="0" collapsed="false">
      <c r="A15" s="8" t="s">
        <v>15</v>
      </c>
      <c r="B15" s="12" t="n">
        <f aca="false">IF(B14=0,0,B13/ABS(B14))</f>
        <v>1.95726495726496</v>
      </c>
    </row>
    <row r="16" customFormat="false" ht="15" hidden="false" customHeight="false" outlineLevel="0" collapsed="false">
      <c r="A16" s="8" t="s">
        <v>16</v>
      </c>
      <c r="B16" s="11" t="n">
        <f aca="false">SUMIF(Jurnal!$V$4:$V$53,"&gt;0")</f>
        <v>1145</v>
      </c>
    </row>
    <row r="17" customFormat="false" ht="15" hidden="false" customHeight="false" outlineLevel="0" collapsed="false">
      <c r="A17" s="8" t="s">
        <v>17</v>
      </c>
      <c r="B17" s="11" t="n">
        <f aca="false">SUMIF(Jurnal!$V$4:$V$53,"&lt;0")</f>
        <v>-351</v>
      </c>
    </row>
    <row r="18" customFormat="false" ht="15" hidden="false" customHeight="false" outlineLevel="0" collapsed="false">
      <c r="A18" s="8" t="s">
        <v>18</v>
      </c>
      <c r="B18" s="13" t="n">
        <f aca="false">IF(B17=0,0,B16/ABS(B17))</f>
        <v>3.26210826210826</v>
      </c>
    </row>
    <row r="19" customFormat="false" ht="15" hidden="false" customHeight="false" outlineLevel="0" collapsed="false">
      <c r="A19" s="8" t="s">
        <v>19</v>
      </c>
      <c r="B19" s="11" t="n">
        <f aca="false">SUM(Jurnal!$V$4:$V$53)</f>
        <v>794</v>
      </c>
    </row>
    <row r="20" customFormat="false" ht="15" hidden="false" customHeight="false" outlineLevel="0" collapsed="false">
      <c r="A20" s="8" t="s">
        <v>20</v>
      </c>
      <c r="B20" s="14" t="n">
        <f aca="false">B12*B13+(1-B12)*B14</f>
        <v>99.25</v>
      </c>
    </row>
    <row r="21" customFormat="false" ht="15" hidden="false" customHeight="false" outlineLevel="0" collapsed="false">
      <c r="A21" s="8" t="s">
        <v>21</v>
      </c>
      <c r="B21" s="13" t="n">
        <f aca="false">IFERROR(AVERAGE(Jurnal!$W$4:$W$53),0)</f>
        <v>0.7675</v>
      </c>
    </row>
    <row r="22" customFormat="false" ht="15" hidden="false" customHeight="false" outlineLevel="0" collapsed="false">
      <c r="A22" s="8" t="s">
        <v>22</v>
      </c>
      <c r="B22" s="15" t="n">
        <f aca="false">SUM(Jurnal!$W$4:$W$53)</f>
        <v>6.14</v>
      </c>
    </row>
    <row r="23" customFormat="false" ht="15" hidden="false" customHeight="false" outlineLevel="0" collapsed="false">
      <c r="A23" s="8" t="s">
        <v>23</v>
      </c>
      <c r="B23" s="10" t="n">
        <f aca="false">IFERROR(COUNTIF(Jurnal!$AB$4:$AB$53,"DA")/COUNTA(Jurnal!$AB$4:$AB$53),0)</f>
        <v>0.75</v>
      </c>
    </row>
    <row r="24" customFormat="false" ht="15" hidden="false" customHeight="false" outlineLevel="0" collapsed="false">
      <c r="A24" s="8" t="s">
        <v>24</v>
      </c>
      <c r="B24" s="10" t="n">
        <f aca="false">IFERROR(MAX(Jurnal!$AE$4:$AE$53),0)</f>
        <v>0.0121843372310111</v>
      </c>
    </row>
    <row r="25" customFormat="false" ht="15" hidden="false" customHeight="false" outlineLevel="0" collapsed="false">
      <c r="A25" s="8" t="s">
        <v>25</v>
      </c>
      <c r="B25" s="16" t="n">
        <f aca="false">B4+B19</f>
        <v>10794</v>
      </c>
    </row>
    <row r="27" customFormat="false" ht="15" hidden="false" customHeight="false" outlineLevel="0" collapsed="false">
      <c r="A27" s="17" t="s">
        <v>26</v>
      </c>
    </row>
    <row r="28" customFormat="false" ht="15" hidden="false" customHeight="false" outlineLevel="0" collapsed="false">
      <c r="A28" s="18" t="s">
        <v>27</v>
      </c>
    </row>
    <row r="29" customFormat="false" ht="15" hidden="false" customHeight="false" outlineLevel="0" collapsed="false">
      <c r="A29" s="18" t="s">
        <v>28</v>
      </c>
    </row>
    <row r="30" customFormat="false" ht="15" hidden="false" customHeight="false" outlineLevel="0" collapsed="false">
      <c r="A30" s="18" t="s">
        <v>29</v>
      </c>
    </row>
    <row r="31" customFormat="false" ht="15" hidden="false" customHeight="false" outlineLevel="0" collapsed="false">
      <c r="A31" s="18" t="s">
        <v>30</v>
      </c>
    </row>
    <row r="32" customFormat="false" ht="15" hidden="false" customHeight="false" outlineLevel="0" collapsed="false">
      <c r="A32" s="18" t="s">
        <v>31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9"/>
    <col collapsed="false" customWidth="true" hidden="false" outlineLevel="0" max="4" min="4" style="0" width="7"/>
    <col collapsed="false" customWidth="true" hidden="false" outlineLevel="0" max="5" min="5" style="0" width="15"/>
    <col collapsed="false" customWidth="true" hidden="false" outlineLevel="0" max="6" min="6" style="0" width="9"/>
    <col collapsed="false" customWidth="true" hidden="false" outlineLevel="0" max="9" min="7" style="0" width="8"/>
    <col collapsed="false" customWidth="true" hidden="false" outlineLevel="0" max="10" min="10" style="0" width="10"/>
    <col collapsed="false" customWidth="true" hidden="false" outlineLevel="0" max="11" min="11" style="0" width="8"/>
    <col collapsed="false" customWidth="true" hidden="false" outlineLevel="0" max="12" min="12" style="0" width="10"/>
    <col collapsed="false" customWidth="true" hidden="false" outlineLevel="0" max="13" min="13" style="0" width="9"/>
    <col collapsed="false" customWidth="true" hidden="false" outlineLevel="0" max="14" min="14" style="0" width="8"/>
    <col collapsed="false" customWidth="true" hidden="false" outlineLevel="0" max="15" min="15" style="0" width="7"/>
    <col collapsed="false" customWidth="true" hidden="false" outlineLevel="0" max="16" min="16" style="0" width="8"/>
    <col collapsed="false" customWidth="true" hidden="false" outlineLevel="0" max="17" min="17" style="0" width="9"/>
    <col collapsed="false" customWidth="true" hidden="false" outlineLevel="0" max="20" min="18" style="0" width="8"/>
    <col collapsed="false" customWidth="true" hidden="false" outlineLevel="0" max="21" min="21" style="0" width="9"/>
    <col collapsed="false" customWidth="true" hidden="false" outlineLevel="0" max="24" min="22" style="0" width="8"/>
    <col collapsed="false" customWidth="true" hidden="false" outlineLevel="0" max="25" min="25" style="0" width="9"/>
    <col collapsed="false" customWidth="true" hidden="false" outlineLevel="0" max="26" min="26" style="0" width="15"/>
    <col collapsed="false" customWidth="true" hidden="false" outlineLevel="0" max="27" min="27" style="0" width="10"/>
    <col collapsed="false" customWidth="true" hidden="false" outlineLevel="0" max="28" min="28" style="0" width="9"/>
    <col collapsed="false" customWidth="true" hidden="false" outlineLevel="0" max="29" min="29" style="0" width="20"/>
    <col collapsed="false" customWidth="true" hidden="true" outlineLevel="0" max="30" min="30" style="0" width="9"/>
    <col collapsed="false" customWidth="true" hidden="true" outlineLevel="0" max="31" min="31" style="0" width="8"/>
  </cols>
  <sheetData>
    <row r="1" customFormat="false" ht="15" hidden="false" customHeight="false" outlineLevel="0" collapsed="false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customFormat="false" ht="18" hidden="false" customHeight="true" outlineLevel="0" collapsed="false">
      <c r="A2" s="20"/>
      <c r="B2" s="21" t="s">
        <v>33</v>
      </c>
      <c r="C2" s="21"/>
      <c r="D2" s="21"/>
      <c r="E2" s="21"/>
      <c r="F2" s="21"/>
      <c r="G2" s="21"/>
      <c r="H2" s="21"/>
      <c r="I2" s="21"/>
      <c r="J2" s="21"/>
      <c r="K2" s="22" t="s">
        <v>34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3" t="s">
        <v>35</v>
      </c>
      <c r="W2" s="23"/>
      <c r="X2" s="23"/>
      <c r="Y2" s="23"/>
      <c r="Z2" s="24" t="s">
        <v>36</v>
      </c>
      <c r="AA2" s="24"/>
      <c r="AB2" s="24"/>
      <c r="AC2" s="24"/>
    </row>
    <row r="3" customFormat="false" ht="45.75" hidden="false" customHeight="true" outlineLevel="0" collapsed="false">
      <c r="A3" s="25" t="s">
        <v>37</v>
      </c>
      <c r="B3" s="26" t="s">
        <v>38</v>
      </c>
      <c r="C3" s="26" t="s">
        <v>39</v>
      </c>
      <c r="D3" s="26" t="s">
        <v>40</v>
      </c>
      <c r="E3" s="26" t="s">
        <v>41</v>
      </c>
      <c r="F3" s="26" t="s">
        <v>42</v>
      </c>
      <c r="G3" s="26" t="s">
        <v>43</v>
      </c>
      <c r="H3" s="26" t="s">
        <v>44</v>
      </c>
      <c r="I3" s="25" t="s">
        <v>45</v>
      </c>
      <c r="J3" s="27" t="s">
        <v>46</v>
      </c>
      <c r="K3" s="28" t="s">
        <v>47</v>
      </c>
      <c r="L3" s="25" t="s">
        <v>48</v>
      </c>
      <c r="M3" s="26" t="s">
        <v>49</v>
      </c>
      <c r="N3" s="25" t="s">
        <v>50</v>
      </c>
      <c r="O3" s="26" t="s">
        <v>51</v>
      </c>
      <c r="P3" s="27" t="s">
        <v>52</v>
      </c>
      <c r="Q3" s="26" t="s">
        <v>53</v>
      </c>
      <c r="R3" s="25" t="s">
        <v>54</v>
      </c>
      <c r="S3" s="26" t="s">
        <v>55</v>
      </c>
      <c r="T3" s="26" t="s">
        <v>56</v>
      </c>
      <c r="U3" s="27" t="s">
        <v>57</v>
      </c>
      <c r="V3" s="29" t="s">
        <v>58</v>
      </c>
      <c r="W3" s="25" t="s">
        <v>59</v>
      </c>
      <c r="X3" s="25" t="s">
        <v>60</v>
      </c>
      <c r="Y3" s="25" t="s">
        <v>61</v>
      </c>
      <c r="Z3" s="28" t="s">
        <v>62</v>
      </c>
      <c r="AA3" s="27" t="s">
        <v>63</v>
      </c>
      <c r="AB3" s="26" t="s">
        <v>64</v>
      </c>
      <c r="AC3" s="27" t="s">
        <v>65</v>
      </c>
      <c r="AD3" s="30" t="s">
        <v>66</v>
      </c>
      <c r="AE3" s="30" t="s">
        <v>67</v>
      </c>
    </row>
    <row r="4" customFormat="false" ht="15" hidden="false" customHeight="false" outlineLevel="0" collapsed="false">
      <c r="A4" s="31" t="n">
        <v>1</v>
      </c>
      <c r="B4" s="32" t="s">
        <v>68</v>
      </c>
      <c r="C4" s="32" t="s">
        <v>69</v>
      </c>
      <c r="D4" s="32" t="s">
        <v>70</v>
      </c>
      <c r="E4" s="33" t="s">
        <v>71</v>
      </c>
      <c r="F4" s="34" t="n">
        <v>1.085</v>
      </c>
      <c r="G4" s="34" t="n">
        <v>1.083</v>
      </c>
      <c r="H4" s="34" t="n">
        <v>1.0895</v>
      </c>
      <c r="I4" s="35" t="n">
        <f aca="false">IF(OR(F4="",G4="",H4=""),"",IF(ABS(F4-G4)=0,"",IF(D4="Long",(H4-F4)/ABS(F4-G4),IF(D4="Short",(F4-H4)/ABS(F4-G4),""))))</f>
        <v>2.24999999999997</v>
      </c>
      <c r="J4" s="36" t="s">
        <v>72</v>
      </c>
      <c r="K4" s="37" t="n">
        <v>0.472222222222222</v>
      </c>
      <c r="L4" s="31" t="str">
        <f aca="false">IF(OR(K4="",NOT(ISNUMBER(K4))),"",IF((IF(AND(MOD(HOUR(K4)-Sumar!$B$6,24)&gt;=0,MOD(HOUR(K4)-Sumar!$B$6,24)&lt;9),"Asia|","")&amp;IF(AND(MOD(HOUR(K4)-Sumar!$B$6,24)&gt;=8,MOD(HOUR(K4)-Sumar!$B$6,24)&lt;17),"Londra|","")&amp;IF(AND(MOD(HOUR(K4)-Sumar!$B$6,24)&gt;=13,MOD(HOUR(K4)-Sumar!$B$6,24)&lt;22),"NY|",""))="","altă oră",LEFT(SUBSTITUTE((IF(AND(MOD(HOUR(K4)-Sumar!$B$6,24)&gt;=0,MOD(HOUR(K4)-Sumar!$B$6,24)&lt;9),"Asia|","")&amp;IF(AND(MOD(HOUR(K4)-Sumar!$B$6,24)&gt;=8,MOD(HOUR(K4)-Sumar!$B$6,24)&lt;17),"Londra|","")&amp;IF(AND(MOD(HOUR(K4)-Sumar!$B$6,24)&gt;=13,MOD(HOUR(K4)-Sumar!$B$6,24)&lt;22),"NY|","")),"|","+"),LEN(SUBSTITUTE((IF(AND(MOD(HOUR(K4)-Sumar!$B$6,24)&gt;=0,MOD(HOUR(K4)-Sumar!$B$6,24)&lt;9),"Asia|","")&amp;IF(AND(MOD(HOUR(K4)-Sumar!$B$6,24)&gt;=8,MOD(HOUR(K4)-Sumar!$B$6,24)&lt;17),"Londra|","")&amp;IF(AND(MOD(HOUR(K4)-Sumar!$B$6,24)&gt;=13,MOD(HOUR(K4)-Sumar!$B$6,24)&lt;22),"NY|","")),"|","+"))-1)))</f>
        <v>Londra</v>
      </c>
      <c r="M4" s="34" t="n">
        <v>1.0852</v>
      </c>
      <c r="N4" s="38" t="n">
        <f aca="false">IF(OR(M4="",F4="",G4=""),"",IF(ABS(F4-G4)=0,"",IF(D4="Long",(F4-M4)/ABS(F4-G4),IF(D4="Short",(M4-F4)/ABS(F4-G4),""))))</f>
        <v>-0.0999999999999889</v>
      </c>
      <c r="O4" s="39" t="n">
        <v>0.5</v>
      </c>
      <c r="P4" s="40" t="n">
        <v>0.545138888888889</v>
      </c>
      <c r="Q4" s="34" t="n">
        <v>1.089</v>
      </c>
      <c r="R4" s="38" t="n">
        <f aca="false">IF(OR(Q4="",H4="",G4="",F4=""),"",IF(ABS(F4-G4)=0,"",IF(D4="Long",(Q4-IF(V4&gt;0,H4,G4))/ABS(F4-G4),IF(D4="Short",(IF(V4&gt;0,H4,G4)-Q4)/ABS(F4-G4),""))))</f>
        <v>-0.249999999999972</v>
      </c>
      <c r="S4" s="41" t="n">
        <v>100</v>
      </c>
      <c r="T4" s="42" t="n">
        <v>180</v>
      </c>
      <c r="U4" s="43" t="n">
        <v>-3</v>
      </c>
      <c r="V4" s="44" t="n">
        <f aca="false">IF(T4="","",T4+N(U4))</f>
        <v>177</v>
      </c>
      <c r="W4" s="35" t="n">
        <f aca="false">IF(OR(V4="",S4=0,S4=""),"",V4/S4)</f>
        <v>1.77</v>
      </c>
      <c r="X4" s="35" t="n">
        <f aca="false">IF(OR(M4="",Q4="",G4=""),"",IF(ABS(M4-G4)=0,"",IF(D4="Long",(Q4-M4)/ABS(M4-G4),IF(D4="Short",(M4-Q4)/ABS(M4-G4),""))))</f>
        <v>1.72727272727275</v>
      </c>
      <c r="Y4" s="45" t="n">
        <f aca="false">IF(V4="","",Sumar!$B$4+SUM($V$4:V4))</f>
        <v>10177</v>
      </c>
      <c r="Z4" s="46" t="s">
        <v>73</v>
      </c>
      <c r="AA4" s="36" t="s">
        <v>74</v>
      </c>
      <c r="AB4" s="32" t="s">
        <v>75</v>
      </c>
      <c r="AC4" s="47" t="s">
        <v>76</v>
      </c>
      <c r="AD4" s="48" t="n">
        <f aca="false">IF(Y4="","",MAX($Y$4:Y4))</f>
        <v>10177</v>
      </c>
      <c r="AE4" s="49" t="n">
        <f aca="false">IF(OR(Y4="",AD4=0,AD4=""),"",(AD4-Y4)/AD4)</f>
        <v>0</v>
      </c>
    </row>
    <row r="5" customFormat="false" ht="15" hidden="false" customHeight="false" outlineLevel="0" collapsed="false">
      <c r="A5" s="31" t="n">
        <v>2</v>
      </c>
      <c r="B5" s="32" t="s">
        <v>77</v>
      </c>
      <c r="C5" s="32" t="s">
        <v>78</v>
      </c>
      <c r="D5" s="32" t="s">
        <v>79</v>
      </c>
      <c r="E5" s="33" t="s">
        <v>80</v>
      </c>
      <c r="F5" s="34" t="n">
        <v>2335</v>
      </c>
      <c r="G5" s="34" t="n">
        <v>2347</v>
      </c>
      <c r="H5" s="34" t="n">
        <v>2320</v>
      </c>
      <c r="I5" s="35" t="n">
        <f aca="false">IF(OR(F5="",G5="",H5=""),"",IF(ABS(F5-G5)=0,"",IF(D5="Long",(H5-F5)/ABS(F5-G5),IF(D5="Short",(F5-H5)/ABS(F5-G5),""))))</f>
        <v>1.25</v>
      </c>
      <c r="J5" s="36" t="s">
        <v>81</v>
      </c>
      <c r="K5" s="37" t="n">
        <v>0.652777777777778</v>
      </c>
      <c r="L5" s="31" t="str">
        <f aca="false">IF(OR(K5="",NOT(ISNUMBER(K5))),"",IF((IF(AND(MOD(HOUR(K5)-Sumar!$B$6,24)&gt;=0,MOD(HOUR(K5)-Sumar!$B$6,24)&lt;9),"Asia|","")&amp;IF(AND(MOD(HOUR(K5)-Sumar!$B$6,24)&gt;=8,MOD(HOUR(K5)-Sumar!$B$6,24)&lt;17),"Londra|","")&amp;IF(AND(MOD(HOUR(K5)-Sumar!$B$6,24)&gt;=13,MOD(HOUR(K5)-Sumar!$B$6,24)&lt;22),"NY|",""))="","altă oră",LEFT(SUBSTITUTE((IF(AND(MOD(HOUR(K5)-Sumar!$B$6,24)&gt;=0,MOD(HOUR(K5)-Sumar!$B$6,24)&lt;9),"Asia|","")&amp;IF(AND(MOD(HOUR(K5)-Sumar!$B$6,24)&gt;=8,MOD(HOUR(K5)-Sumar!$B$6,24)&lt;17),"Londra|","")&amp;IF(AND(MOD(HOUR(K5)-Sumar!$B$6,24)&gt;=13,MOD(HOUR(K5)-Sumar!$B$6,24)&lt;22),"NY|","")),"|","+"),LEN(SUBSTITUTE((IF(AND(MOD(HOUR(K5)-Sumar!$B$6,24)&gt;=0,MOD(HOUR(K5)-Sumar!$B$6,24)&lt;9),"Asia|","")&amp;IF(AND(MOD(HOUR(K5)-Sumar!$B$6,24)&gt;=8,MOD(HOUR(K5)-Sumar!$B$6,24)&lt;17),"Londra|","")&amp;IF(AND(MOD(HOUR(K5)-Sumar!$B$6,24)&gt;=13,MOD(HOUR(K5)-Sumar!$B$6,24)&lt;22),"NY|","")),"|","+"))-1)))</f>
        <v>Londra+NY</v>
      </c>
      <c r="M5" s="34" t="n">
        <v>2335</v>
      </c>
      <c r="N5" s="38" t="n">
        <f aca="false">IF(OR(M5="",F5="",G5=""),"",IF(ABS(F5-G5)=0,"",IF(D5="Long",(F5-M5)/ABS(F5-G5),IF(D5="Short",(M5-F5)/ABS(F5-G5),""))))</f>
        <v>0</v>
      </c>
      <c r="O5" s="39" t="n">
        <v>0.2</v>
      </c>
      <c r="P5" s="40" t="n">
        <v>0.673611111111111</v>
      </c>
      <c r="Q5" s="34" t="n">
        <v>2345</v>
      </c>
      <c r="R5" s="38" t="n">
        <f aca="false">IF(OR(Q5="",H5="",G5="",F5=""),"",IF(ABS(F5-G5)=0,"",IF(D5="Long",(Q5-IF(V5&gt;0,H5,G5))/ABS(F5-G5),IF(D5="Short",(IF(V5&gt;0,H5,G5)-Q5)/ABS(F5-G5),""))))</f>
        <v>0.166666666666667</v>
      </c>
      <c r="S5" s="41" t="n">
        <v>120</v>
      </c>
      <c r="T5" s="42" t="n">
        <v>-120</v>
      </c>
      <c r="U5" s="43" t="n">
        <v>-4</v>
      </c>
      <c r="V5" s="44" t="n">
        <f aca="false">IF(T5="","",T5+N(U5))</f>
        <v>-124</v>
      </c>
      <c r="W5" s="35" t="n">
        <f aca="false">IF(OR(V5="",S5=0,S5=""),"",V5/S5)</f>
        <v>-1.03333333333333</v>
      </c>
      <c r="X5" s="35" t="n">
        <f aca="false">IF(OR(M5="",Q5="",G5=""),"",IF(ABS(M5-G5)=0,"",IF(D5="Long",(Q5-M5)/ABS(M5-G5),IF(D5="Short",(M5-Q5)/ABS(M5-G5),""))))</f>
        <v>-0.833333333333333</v>
      </c>
      <c r="Y5" s="45" t="n">
        <f aca="false">IF(V5="","",Sumar!$B$4+SUM($V$4:V5))</f>
        <v>10053</v>
      </c>
      <c r="Z5" s="46" t="s">
        <v>82</v>
      </c>
      <c r="AA5" s="36" t="s">
        <v>72</v>
      </c>
      <c r="AB5" s="32" t="s">
        <v>75</v>
      </c>
      <c r="AC5" s="47" t="s">
        <v>83</v>
      </c>
      <c r="AD5" s="48" t="n">
        <f aca="false">IF(Y5="","",MAX($Y$4:Y5))</f>
        <v>10177</v>
      </c>
      <c r="AE5" s="49" t="n">
        <f aca="false">IF(OR(Y5="",AD5=0,AD5=""),"",(AD5-Y5)/AD5)</f>
        <v>0.0121843372310111</v>
      </c>
    </row>
    <row r="6" customFormat="false" ht="15" hidden="false" customHeight="false" outlineLevel="0" collapsed="false">
      <c r="A6" s="31" t="n">
        <v>3</v>
      </c>
      <c r="B6" s="32" t="s">
        <v>84</v>
      </c>
      <c r="C6" s="32" t="s">
        <v>85</v>
      </c>
      <c r="D6" s="32" t="s">
        <v>70</v>
      </c>
      <c r="E6" s="33" t="s">
        <v>86</v>
      </c>
      <c r="F6" s="34" t="n">
        <v>18250</v>
      </c>
      <c r="G6" s="34" t="n">
        <v>18180</v>
      </c>
      <c r="H6" s="34" t="n">
        <v>18560</v>
      </c>
      <c r="I6" s="35" t="n">
        <f aca="false">IF(OR(F6="",G6="",H6=""),"",IF(ABS(F6-G6)=0,"",IF(D6="Long",(H6-F6)/ABS(F6-G6),IF(D6="Short",(F6-H6)/ABS(F6-G6),""))))</f>
        <v>4.42857142857143</v>
      </c>
      <c r="J6" s="36" t="s">
        <v>72</v>
      </c>
      <c r="K6" s="37" t="n">
        <v>0.673611111111111</v>
      </c>
      <c r="L6" s="31" t="str">
        <f aca="false">IF(OR(K6="",NOT(ISNUMBER(K6))),"",IF((IF(AND(MOD(HOUR(K6)-Sumar!$B$6,24)&gt;=0,MOD(HOUR(K6)-Sumar!$B$6,24)&lt;9),"Asia|","")&amp;IF(AND(MOD(HOUR(K6)-Sumar!$B$6,24)&gt;=8,MOD(HOUR(K6)-Sumar!$B$6,24)&lt;17),"Londra|","")&amp;IF(AND(MOD(HOUR(K6)-Sumar!$B$6,24)&gt;=13,MOD(HOUR(K6)-Sumar!$B$6,24)&lt;22),"NY|",""))="","altă oră",LEFT(SUBSTITUTE((IF(AND(MOD(HOUR(K6)-Sumar!$B$6,24)&gt;=0,MOD(HOUR(K6)-Sumar!$B$6,24)&lt;9),"Asia|","")&amp;IF(AND(MOD(HOUR(K6)-Sumar!$B$6,24)&gt;=8,MOD(HOUR(K6)-Sumar!$B$6,24)&lt;17),"Londra|","")&amp;IF(AND(MOD(HOUR(K6)-Sumar!$B$6,24)&gt;=13,MOD(HOUR(K6)-Sumar!$B$6,24)&lt;22),"NY|","")),"|","+"),LEN(SUBSTITUTE((IF(AND(MOD(HOUR(K6)-Sumar!$B$6,24)&gt;=0,MOD(HOUR(K6)-Sumar!$B$6,24)&lt;9),"Asia|","")&amp;IF(AND(MOD(HOUR(K6)-Sumar!$B$6,24)&gt;=8,MOD(HOUR(K6)-Sumar!$B$6,24)&lt;17),"Londra|","")&amp;IF(AND(MOD(HOUR(K6)-Sumar!$B$6,24)&gt;=13,MOD(HOUR(K6)-Sumar!$B$6,24)&lt;22),"NY|","")),"|","+"))-1)))</f>
        <v>Londra+NY</v>
      </c>
      <c r="M6" s="34" t="n">
        <v>18254</v>
      </c>
      <c r="N6" s="38" t="n">
        <f aca="false">IF(OR(M6="",F6="",G6=""),"",IF(ABS(F6-G6)=0,"",IF(D6="Long",(F6-M6)/ABS(F6-G6),IF(D6="Short",(M6-F6)/ABS(F6-G6),""))))</f>
        <v>-0.0571428571428571</v>
      </c>
      <c r="O6" s="39" t="n">
        <v>1</v>
      </c>
      <c r="P6" s="40" t="n">
        <v>0.777777777777778</v>
      </c>
      <c r="Q6" s="34" t="n">
        <v>18520</v>
      </c>
      <c r="R6" s="38" t="n">
        <f aca="false">IF(OR(Q6="",H6="",G6="",F6=""),"",IF(ABS(F6-G6)=0,"",IF(D6="Long",(Q6-IF(V6&gt;0,H6,G6))/ABS(F6-G6),IF(D6="Short",(IF(V6&gt;0,H6,G6)-Q6)/ABS(F6-G6),""))))</f>
        <v>-0.571428571428571</v>
      </c>
      <c r="S6" s="41" t="n">
        <v>150</v>
      </c>
      <c r="T6" s="42" t="n">
        <v>300</v>
      </c>
      <c r="U6" s="43" t="n">
        <v>-5</v>
      </c>
      <c r="V6" s="44" t="n">
        <f aca="false">IF(T6="","",T6+N(U6))</f>
        <v>295</v>
      </c>
      <c r="W6" s="35" t="n">
        <f aca="false">IF(OR(V6="",S6=0,S6=""),"",V6/S6)</f>
        <v>1.96666666666667</v>
      </c>
      <c r="X6" s="35" t="n">
        <f aca="false">IF(OR(M6="",Q6="",G6=""),"",IF(ABS(M6-G6)=0,"",IF(D6="Long",(Q6-M6)/ABS(M6-G6),IF(D6="Short",(M6-Q6)/ABS(M6-G6),""))))</f>
        <v>3.59459459459459</v>
      </c>
      <c r="Y6" s="45" t="n">
        <f aca="false">IF(V6="","",Sumar!$B$4+SUM($V$4:V6))</f>
        <v>10348</v>
      </c>
      <c r="Z6" s="46" t="s">
        <v>87</v>
      </c>
      <c r="AA6" s="36" t="s">
        <v>74</v>
      </c>
      <c r="AB6" s="32" t="s">
        <v>75</v>
      </c>
      <c r="AC6" s="47" t="s">
        <v>88</v>
      </c>
      <c r="AD6" s="48" t="n">
        <f aca="false">IF(Y6="","",MAX($Y$4:Y6))</f>
        <v>10348</v>
      </c>
      <c r="AE6" s="49" t="n">
        <f aca="false">IF(OR(Y6="",AD6=0,AD6=""),"",(AD6-Y6)/AD6)</f>
        <v>0</v>
      </c>
    </row>
    <row r="7" customFormat="false" ht="15" hidden="false" customHeight="false" outlineLevel="0" collapsed="false">
      <c r="A7" s="31" t="n">
        <v>4</v>
      </c>
      <c r="B7" s="32" t="s">
        <v>89</v>
      </c>
      <c r="C7" s="32" t="s">
        <v>90</v>
      </c>
      <c r="D7" s="32" t="s">
        <v>70</v>
      </c>
      <c r="E7" s="33" t="s">
        <v>91</v>
      </c>
      <c r="F7" s="34" t="n">
        <v>1.271</v>
      </c>
      <c r="G7" s="34" t="n">
        <v>1.2685</v>
      </c>
      <c r="H7" s="34" t="n">
        <v>1.276</v>
      </c>
      <c r="I7" s="35" t="n">
        <f aca="false">IF(OR(F7="",G7="",H7=""),"",IF(ABS(F7-G7)=0,"",IF(D7="Long",(H7-F7)/ABS(F7-G7),IF(D7="Short",(F7-H7)/ABS(F7-G7),""))))</f>
        <v>2.00000000000009</v>
      </c>
      <c r="J7" s="36" t="s">
        <v>92</v>
      </c>
      <c r="K7" s="37" t="n">
        <v>0.503472222222222</v>
      </c>
      <c r="L7" s="31" t="str">
        <f aca="false">IF(OR(K7="",NOT(ISNUMBER(K7))),"",IF((IF(AND(MOD(HOUR(K7)-Sumar!$B$6,24)&gt;=0,MOD(HOUR(K7)-Sumar!$B$6,24)&lt;9),"Asia|","")&amp;IF(AND(MOD(HOUR(K7)-Sumar!$B$6,24)&gt;=8,MOD(HOUR(K7)-Sumar!$B$6,24)&lt;17),"Londra|","")&amp;IF(AND(MOD(HOUR(K7)-Sumar!$B$6,24)&gt;=13,MOD(HOUR(K7)-Sumar!$B$6,24)&lt;22),"NY|",""))="","altă oră",LEFT(SUBSTITUTE((IF(AND(MOD(HOUR(K7)-Sumar!$B$6,24)&gt;=0,MOD(HOUR(K7)-Sumar!$B$6,24)&lt;9),"Asia|","")&amp;IF(AND(MOD(HOUR(K7)-Sumar!$B$6,24)&gt;=8,MOD(HOUR(K7)-Sumar!$B$6,24)&lt;17),"Londra|","")&amp;IF(AND(MOD(HOUR(K7)-Sumar!$B$6,24)&gt;=13,MOD(HOUR(K7)-Sumar!$B$6,24)&lt;22),"NY|","")),"|","+"),LEN(SUBSTITUTE((IF(AND(MOD(HOUR(K7)-Sumar!$B$6,24)&gt;=0,MOD(HOUR(K7)-Sumar!$B$6,24)&lt;9),"Asia|","")&amp;IF(AND(MOD(HOUR(K7)-Sumar!$B$6,24)&gt;=8,MOD(HOUR(K7)-Sumar!$B$6,24)&lt;17),"Londra|","")&amp;IF(AND(MOD(HOUR(K7)-Sumar!$B$6,24)&gt;=13,MOD(HOUR(K7)-Sumar!$B$6,24)&lt;22),"NY|","")),"|","+"))-1)))</f>
        <v>Londra</v>
      </c>
      <c r="M7" s="34" t="n">
        <v>1.2718</v>
      </c>
      <c r="N7" s="38" t="n">
        <f aca="false">IF(OR(M7="",F7="",G7=""),"",IF(ABS(F7-G7)=0,"",IF(D7="Long",(F7-M7)/ABS(F7-G7),IF(D7="Short",(M7-F7)/ABS(F7-G7),""))))</f>
        <v>-0.32000000000006</v>
      </c>
      <c r="O7" s="39" t="n">
        <v>0.4</v>
      </c>
      <c r="P7" s="40" t="n">
        <v>0.524305555555556</v>
      </c>
      <c r="Q7" s="34" t="n">
        <v>1.268</v>
      </c>
      <c r="R7" s="38" t="n">
        <f aca="false">IF(OR(Q7="",H7="",G7="",F7=""),"",IF(ABS(F7-G7)=0,"",IF(D7="Long",(Q7-IF(V7&gt;0,H7,G7))/ABS(F7-G7),IF(D7="Short",(IF(V7&gt;0,H7,G7)-Q7)/ABS(F7-G7),""))))</f>
        <v>-0.199999999999982</v>
      </c>
      <c r="S7" s="41" t="n">
        <v>100</v>
      </c>
      <c r="T7" s="42" t="n">
        <v>-100</v>
      </c>
      <c r="U7" s="43" t="n">
        <v>-3</v>
      </c>
      <c r="V7" s="44" t="n">
        <f aca="false">IF(T7="","",T7+N(U7))</f>
        <v>-103</v>
      </c>
      <c r="W7" s="35" t="n">
        <f aca="false">IF(OR(V7="",S7=0,S7=""),"",V7/S7)</f>
        <v>-1.03</v>
      </c>
      <c r="X7" s="35" t="n">
        <f aca="false">IF(OR(M7="",Q7="",G7=""),"",IF(ABS(M7-G7)=0,"",IF(D7="Long",(Q7-M7)/ABS(M7-G7),IF(D7="Short",(M7-Q7)/ABS(M7-G7),""))))</f>
        <v>-1.15151515151513</v>
      </c>
      <c r="Y7" s="45" t="n">
        <f aca="false">IF(V7="","",Sumar!$B$4+SUM($V$4:V7))</f>
        <v>10245</v>
      </c>
      <c r="Z7" s="46" t="s">
        <v>93</v>
      </c>
      <c r="AA7" s="36" t="s">
        <v>94</v>
      </c>
      <c r="AB7" s="32" t="s">
        <v>95</v>
      </c>
      <c r="AC7" s="47" t="s">
        <v>96</v>
      </c>
      <c r="AD7" s="48" t="n">
        <f aca="false">IF(Y7="","",MAX($Y$4:Y7))</f>
        <v>10348</v>
      </c>
      <c r="AE7" s="49" t="n">
        <f aca="false">IF(OR(Y7="",AD7=0,AD7=""),"",(AD7-Y7)/AD7)</f>
        <v>0.00995361422497101</v>
      </c>
    </row>
    <row r="8" customFormat="false" ht="15" hidden="false" customHeight="false" outlineLevel="0" collapsed="false">
      <c r="A8" s="31" t="n">
        <v>5</v>
      </c>
      <c r="B8" s="32" t="s">
        <v>97</v>
      </c>
      <c r="C8" s="32" t="s">
        <v>69</v>
      </c>
      <c r="D8" s="32" t="s">
        <v>79</v>
      </c>
      <c r="E8" s="33" t="s">
        <v>98</v>
      </c>
      <c r="F8" s="34" t="n">
        <v>1.0905</v>
      </c>
      <c r="G8" s="34" t="n">
        <v>1.0925</v>
      </c>
      <c r="H8" s="34" t="n">
        <v>1.0865</v>
      </c>
      <c r="I8" s="35" t="n">
        <f aca="false">IF(OR(F8="",G8="",H8=""),"",IF(ABS(F8-G8)=0,"",IF(D8="Long",(H8-F8)/ABS(F8-G8),IF(D8="Short",(F8-H8)/ABS(F8-G8),""))))</f>
        <v>2</v>
      </c>
      <c r="J8" s="36" t="s">
        <v>72</v>
      </c>
      <c r="K8" s="37" t="n">
        <v>0.451388888888889</v>
      </c>
      <c r="L8" s="31" t="str">
        <f aca="false">IF(OR(K8="",NOT(ISNUMBER(K8))),"",IF((IF(AND(MOD(HOUR(K8)-Sumar!$B$6,24)&gt;=0,MOD(HOUR(K8)-Sumar!$B$6,24)&lt;9),"Asia|","")&amp;IF(AND(MOD(HOUR(K8)-Sumar!$B$6,24)&gt;=8,MOD(HOUR(K8)-Sumar!$B$6,24)&lt;17),"Londra|","")&amp;IF(AND(MOD(HOUR(K8)-Sumar!$B$6,24)&gt;=13,MOD(HOUR(K8)-Sumar!$B$6,24)&lt;22),"NY|",""))="","altă oră",LEFT(SUBSTITUTE((IF(AND(MOD(HOUR(K8)-Sumar!$B$6,24)&gt;=0,MOD(HOUR(K8)-Sumar!$B$6,24)&lt;9),"Asia|","")&amp;IF(AND(MOD(HOUR(K8)-Sumar!$B$6,24)&gt;=8,MOD(HOUR(K8)-Sumar!$B$6,24)&lt;17),"Londra|","")&amp;IF(AND(MOD(HOUR(K8)-Sumar!$B$6,24)&gt;=13,MOD(HOUR(K8)-Sumar!$B$6,24)&lt;22),"NY|","")),"|","+"),LEN(SUBSTITUTE((IF(AND(MOD(HOUR(K8)-Sumar!$B$6,24)&gt;=0,MOD(HOUR(K8)-Sumar!$B$6,24)&lt;9),"Asia|","")&amp;IF(AND(MOD(HOUR(K8)-Sumar!$B$6,24)&gt;=8,MOD(HOUR(K8)-Sumar!$B$6,24)&lt;17),"Londra|","")&amp;IF(AND(MOD(HOUR(K8)-Sumar!$B$6,24)&gt;=13,MOD(HOUR(K8)-Sumar!$B$6,24)&lt;22),"NY|","")),"|","+"))-1)))</f>
        <v>Londra</v>
      </c>
      <c r="M8" s="34" t="n">
        <v>1.0905</v>
      </c>
      <c r="N8" s="38" t="n">
        <f aca="false">IF(OR(M8="",F8="",G8=""),"",IF(ABS(F8-G8)=0,"",IF(D8="Long",(F8-M8)/ABS(F8-G8),IF(D8="Short",(M8-F8)/ABS(F8-G8),""))))</f>
        <v>0</v>
      </c>
      <c r="O8" s="39" t="n">
        <v>0.5</v>
      </c>
      <c r="P8" s="40" t="n">
        <v>0.479166666666667</v>
      </c>
      <c r="Q8" s="34" t="n">
        <v>1.088</v>
      </c>
      <c r="R8" s="38" t="n">
        <f aca="false">IF(OR(Q8="",H8="",G8="",F8=""),"",IF(ABS(F8-G8)=0,"",IF(D8="Long",(Q8-IF(V8&gt;0,H8,G8))/ABS(F8-G8),IF(D8="Short",(IF(V8&gt;0,H8,G8)-Q8)/ABS(F8-G8),""))))</f>
        <v>-0.750000000000028</v>
      </c>
      <c r="S8" s="41" t="n">
        <v>100</v>
      </c>
      <c r="T8" s="42" t="n">
        <v>60</v>
      </c>
      <c r="U8" s="43" t="n">
        <v>-3</v>
      </c>
      <c r="V8" s="44" t="n">
        <f aca="false">IF(T8="","",T8+N(U8))</f>
        <v>57</v>
      </c>
      <c r="W8" s="35" t="n">
        <f aca="false">IF(OR(V8="",S8=0,S8=""),"",V8/S8)</f>
        <v>0.57</v>
      </c>
      <c r="X8" s="35" t="n">
        <f aca="false">IF(OR(M8="",Q8="",G8=""),"",IF(ABS(M8-G8)=0,"",IF(D8="Long",(Q8-M8)/ABS(M8-G8),IF(D8="Short",(M8-Q8)/ABS(M8-G8),""))))</f>
        <v>1.24999999999997</v>
      </c>
      <c r="Y8" s="45" t="n">
        <f aca="false">IF(V8="","",Sumar!$B$4+SUM($V$4:V8))</f>
        <v>10302</v>
      </c>
      <c r="Z8" s="46" t="s">
        <v>99</v>
      </c>
      <c r="AA8" s="36" t="s">
        <v>74</v>
      </c>
      <c r="AB8" s="32" t="s">
        <v>75</v>
      </c>
      <c r="AC8" s="47" t="s">
        <v>100</v>
      </c>
      <c r="AD8" s="48" t="n">
        <f aca="false">IF(Y8="","",MAX($Y$4:Y8))</f>
        <v>10348</v>
      </c>
      <c r="AE8" s="49" t="n">
        <f aca="false">IF(OR(Y8="",AD8=0,AD8=""),"",(AD8-Y8)/AD8)</f>
        <v>0.00444530344027832</v>
      </c>
    </row>
    <row r="9" customFormat="false" ht="15" hidden="false" customHeight="false" outlineLevel="0" collapsed="false">
      <c r="A9" s="31" t="n">
        <v>6</v>
      </c>
      <c r="B9" s="32" t="s">
        <v>101</v>
      </c>
      <c r="C9" s="32" t="s">
        <v>78</v>
      </c>
      <c r="D9" s="32" t="s">
        <v>70</v>
      </c>
      <c r="E9" s="33" t="s">
        <v>102</v>
      </c>
      <c r="F9" s="34" t="n">
        <v>2318</v>
      </c>
      <c r="G9" s="34" t="n">
        <v>2310</v>
      </c>
      <c r="H9" s="34" t="n">
        <v>2345</v>
      </c>
      <c r="I9" s="35" t="n">
        <f aca="false">IF(OR(F9="",G9="",H9=""),"",IF(ABS(F9-G9)=0,"",IF(D9="Long",(H9-F9)/ABS(F9-G9),IF(D9="Short",(F9-H9)/ABS(F9-G9),""))))</f>
        <v>3.375</v>
      </c>
      <c r="J9" s="36" t="s">
        <v>72</v>
      </c>
      <c r="K9" s="37" t="n">
        <v>0.6875</v>
      </c>
      <c r="L9" s="31" t="str">
        <f aca="false">IF(OR(K9="",NOT(ISNUMBER(K9))),"",IF((IF(AND(MOD(HOUR(K9)-Sumar!$B$6,24)&gt;=0,MOD(HOUR(K9)-Sumar!$B$6,24)&lt;9),"Asia|","")&amp;IF(AND(MOD(HOUR(K9)-Sumar!$B$6,24)&gt;=8,MOD(HOUR(K9)-Sumar!$B$6,24)&lt;17),"Londra|","")&amp;IF(AND(MOD(HOUR(K9)-Sumar!$B$6,24)&gt;=13,MOD(HOUR(K9)-Sumar!$B$6,24)&lt;22),"NY|",""))="","altă oră",LEFT(SUBSTITUTE((IF(AND(MOD(HOUR(K9)-Sumar!$B$6,24)&gt;=0,MOD(HOUR(K9)-Sumar!$B$6,24)&lt;9),"Asia|","")&amp;IF(AND(MOD(HOUR(K9)-Sumar!$B$6,24)&gt;=8,MOD(HOUR(K9)-Sumar!$B$6,24)&lt;17),"Londra|","")&amp;IF(AND(MOD(HOUR(K9)-Sumar!$B$6,24)&gt;=13,MOD(HOUR(K9)-Sumar!$B$6,24)&lt;22),"NY|","")),"|","+"),LEN(SUBSTITUTE((IF(AND(MOD(HOUR(K9)-Sumar!$B$6,24)&gt;=0,MOD(HOUR(K9)-Sumar!$B$6,24)&lt;9),"Asia|","")&amp;IF(AND(MOD(HOUR(K9)-Sumar!$B$6,24)&gt;=8,MOD(HOUR(K9)-Sumar!$B$6,24)&lt;17),"Londra|","")&amp;IF(AND(MOD(HOUR(K9)-Sumar!$B$6,24)&gt;=13,MOD(HOUR(K9)-Sumar!$B$6,24)&lt;22),"NY|","")),"|","+"))-1)))</f>
        <v>Londra+NY</v>
      </c>
      <c r="M9" s="34" t="n">
        <v>2318</v>
      </c>
      <c r="N9" s="38" t="n">
        <f aca="false">IF(OR(M9="",F9="",G9=""),"",IF(ABS(F9-G9)=0,"",IF(D9="Long",(F9-M9)/ABS(F9-G9),IF(D9="Short",(M9-F9)/ABS(F9-G9),""))))</f>
        <v>0</v>
      </c>
      <c r="O9" s="39" t="n">
        <v>0.3</v>
      </c>
      <c r="P9" s="40" t="n">
        <v>0.743055555555556</v>
      </c>
      <c r="Q9" s="34" t="n">
        <v>2343</v>
      </c>
      <c r="R9" s="38" t="n">
        <f aca="false">IF(OR(Q9="",H9="",G9="",F9=""),"",IF(ABS(F9-G9)=0,"",IF(D9="Long",(Q9-IF(V9&gt;0,H9,G9))/ABS(F9-G9),IF(D9="Short",(IF(V9&gt;0,H9,G9)-Q9)/ABS(F9-G9),""))))</f>
        <v>-0.25</v>
      </c>
      <c r="S9" s="41" t="n">
        <v>150</v>
      </c>
      <c r="T9" s="42" t="n">
        <v>375</v>
      </c>
      <c r="U9" s="43" t="n">
        <v>-6</v>
      </c>
      <c r="V9" s="44" t="n">
        <f aca="false">IF(T9="","",T9+N(U9))</f>
        <v>369</v>
      </c>
      <c r="W9" s="35" t="n">
        <f aca="false">IF(OR(V9="",S9=0,S9=""),"",V9/S9)</f>
        <v>2.46</v>
      </c>
      <c r="X9" s="35" t="n">
        <f aca="false">IF(OR(M9="",Q9="",G9=""),"",IF(ABS(M9-G9)=0,"",IF(D9="Long",(Q9-M9)/ABS(M9-G9),IF(D9="Short",(M9-Q9)/ABS(M9-G9),""))))</f>
        <v>3.125</v>
      </c>
      <c r="Y9" s="45" t="n">
        <f aca="false">IF(V9="","",Sumar!$B$4+SUM($V$4:V9))</f>
        <v>10671</v>
      </c>
      <c r="Z9" s="46" t="s">
        <v>103</v>
      </c>
      <c r="AA9" s="36" t="s">
        <v>74</v>
      </c>
      <c r="AB9" s="32" t="s">
        <v>75</v>
      </c>
      <c r="AC9" s="47" t="s">
        <v>104</v>
      </c>
      <c r="AD9" s="48" t="n">
        <f aca="false">IF(Y9="","",MAX($Y$4:Y9))</f>
        <v>10671</v>
      </c>
      <c r="AE9" s="49" t="n">
        <f aca="false">IF(OR(Y9="",AD9=0,AD9=""),"",(AD9-Y9)/AD9)</f>
        <v>0</v>
      </c>
    </row>
    <row r="10" customFormat="false" ht="15" hidden="false" customHeight="false" outlineLevel="0" collapsed="false">
      <c r="A10" s="31" t="n">
        <v>7</v>
      </c>
      <c r="B10" s="32" t="s">
        <v>105</v>
      </c>
      <c r="C10" s="32" t="s">
        <v>106</v>
      </c>
      <c r="D10" s="32" t="s">
        <v>79</v>
      </c>
      <c r="E10" s="33" t="s">
        <v>80</v>
      </c>
      <c r="F10" s="34" t="n">
        <v>39200</v>
      </c>
      <c r="G10" s="34" t="n">
        <v>39320</v>
      </c>
      <c r="H10" s="34" t="n">
        <v>39050</v>
      </c>
      <c r="I10" s="35" t="n">
        <f aca="false">IF(OR(F10="",G10="",H10=""),"",IF(ABS(F10-G10)=0,"",IF(D10="Long",(H10-F10)/ABS(F10-G10),IF(D10="Short",(F10-H10)/ABS(F10-G10),""))))</f>
        <v>1.25</v>
      </c>
      <c r="J10" s="36" t="s">
        <v>107</v>
      </c>
      <c r="K10" s="37" t="n">
        <v>0.177083333333333</v>
      </c>
      <c r="L10" s="31" t="str">
        <f aca="false">IF(OR(K10="",NOT(ISNUMBER(K10))),"",IF((IF(AND(MOD(HOUR(K10)-Sumar!$B$6,24)&gt;=0,MOD(HOUR(K10)-Sumar!$B$6,24)&lt;9),"Asia|","")&amp;IF(AND(MOD(HOUR(K10)-Sumar!$B$6,24)&gt;=8,MOD(HOUR(K10)-Sumar!$B$6,24)&lt;17),"Londra|","")&amp;IF(AND(MOD(HOUR(K10)-Sumar!$B$6,24)&gt;=13,MOD(HOUR(K10)-Sumar!$B$6,24)&lt;22),"NY|",""))="","altă oră",LEFT(SUBSTITUTE((IF(AND(MOD(HOUR(K10)-Sumar!$B$6,24)&gt;=0,MOD(HOUR(K10)-Sumar!$B$6,24)&lt;9),"Asia|","")&amp;IF(AND(MOD(HOUR(K10)-Sumar!$B$6,24)&gt;=8,MOD(HOUR(K10)-Sumar!$B$6,24)&lt;17),"Londra|","")&amp;IF(AND(MOD(HOUR(K10)-Sumar!$B$6,24)&gt;=13,MOD(HOUR(K10)-Sumar!$B$6,24)&lt;22),"NY|","")),"|","+"),LEN(SUBSTITUTE((IF(AND(MOD(HOUR(K10)-Sumar!$B$6,24)&gt;=0,MOD(HOUR(K10)-Sumar!$B$6,24)&lt;9),"Asia|","")&amp;IF(AND(MOD(HOUR(K10)-Sumar!$B$6,24)&gt;=8,MOD(HOUR(K10)-Sumar!$B$6,24)&lt;17),"Londra|","")&amp;IF(AND(MOD(HOUR(K10)-Sumar!$B$6,24)&gt;=13,MOD(HOUR(K10)-Sumar!$B$6,24)&lt;22),"NY|","")),"|","+"))-1)))</f>
        <v>Asia</v>
      </c>
      <c r="M10" s="34" t="n">
        <v>39188</v>
      </c>
      <c r="N10" s="38" t="n">
        <f aca="false">IF(OR(M10="",F10="",G10=""),"",IF(ABS(F10-G10)=0,"",IF(D10="Long",(F10-M10)/ABS(F10-G10),IF(D10="Short",(M10-F10)/ABS(F10-G10),""))))</f>
        <v>-0.1</v>
      </c>
      <c r="O10" s="39" t="n">
        <v>0.5</v>
      </c>
      <c r="P10" s="40" t="n">
        <v>0.208333333333333</v>
      </c>
      <c r="Q10" s="34" t="n">
        <v>39310</v>
      </c>
      <c r="R10" s="38" t="n">
        <f aca="false">IF(OR(Q10="",H10="",G10="",F10=""),"",IF(ABS(F10-G10)=0,"",IF(D10="Long",(Q10-IF(V10&gt;0,H10,G10))/ABS(F10-G10),IF(D10="Short",(IF(V10&gt;0,H10,G10)-Q10)/ABS(F10-G10),""))))</f>
        <v>0.0833333333333333</v>
      </c>
      <c r="S10" s="41" t="n">
        <v>120</v>
      </c>
      <c r="T10" s="42" t="n">
        <v>-120</v>
      </c>
      <c r="U10" s="43" t="n">
        <v>-4</v>
      </c>
      <c r="V10" s="44" t="n">
        <f aca="false">IF(T10="","",T10+N(U10))</f>
        <v>-124</v>
      </c>
      <c r="W10" s="35" t="n">
        <f aca="false">IF(OR(V10="",S10=0,S10=""),"",V10/S10)</f>
        <v>-1.03333333333333</v>
      </c>
      <c r="X10" s="35" t="n">
        <f aca="false">IF(OR(M10="",Q10="",G10=""),"",IF(ABS(M10-G10)=0,"",IF(D10="Long",(Q10-M10)/ABS(M10-G10),IF(D10="Short",(M10-Q10)/ABS(M10-G10),""))))</f>
        <v>-0.924242424242424</v>
      </c>
      <c r="Y10" s="45" t="n">
        <f aca="false">IF(V10="","",Sumar!$B$4+SUM($V$4:V10))</f>
        <v>10547</v>
      </c>
      <c r="Z10" s="46" t="s">
        <v>108</v>
      </c>
      <c r="AA10" s="36" t="s">
        <v>94</v>
      </c>
      <c r="AB10" s="32" t="s">
        <v>95</v>
      </c>
      <c r="AC10" s="47" t="s">
        <v>109</v>
      </c>
      <c r="AD10" s="48" t="n">
        <f aca="false">IF(Y10="","",MAX($Y$4:Y10))</f>
        <v>10671</v>
      </c>
      <c r="AE10" s="49" t="n">
        <f aca="false">IF(OR(Y10="",AD10=0,AD10=""),"",(AD10-Y10)/AD10)</f>
        <v>0.01162027926155</v>
      </c>
    </row>
    <row r="11" customFormat="false" ht="15" hidden="false" customHeight="false" outlineLevel="0" collapsed="false">
      <c r="A11" s="31" t="n">
        <v>8</v>
      </c>
      <c r="B11" s="32" t="s">
        <v>110</v>
      </c>
      <c r="C11" s="32" t="s">
        <v>69</v>
      </c>
      <c r="D11" s="32" t="s">
        <v>70</v>
      </c>
      <c r="E11" s="33" t="s">
        <v>86</v>
      </c>
      <c r="F11" s="34" t="n">
        <v>1.086</v>
      </c>
      <c r="G11" s="34" t="n">
        <v>1.084</v>
      </c>
      <c r="H11" s="34" t="n">
        <v>1.091</v>
      </c>
      <c r="I11" s="35" t="n">
        <f aca="false">IF(OR(F11="",G11="",H11=""),"",IF(ABS(F11-G11)=0,"",IF(D11="Long",(H11-F11)/ABS(F11-G11),IF(D11="Short",(F11-H11)/ABS(F11-G11),""))))</f>
        <v>2.49999999999994</v>
      </c>
      <c r="J11" s="36" t="s">
        <v>72</v>
      </c>
      <c r="K11" s="37" t="n">
        <v>0.482638888888889</v>
      </c>
      <c r="L11" s="31" t="str">
        <f aca="false">IF(OR(K11="",NOT(ISNUMBER(K11))),"",IF((IF(AND(MOD(HOUR(K11)-Sumar!$B$6,24)&gt;=0,MOD(HOUR(K11)-Sumar!$B$6,24)&lt;9),"Asia|","")&amp;IF(AND(MOD(HOUR(K11)-Sumar!$B$6,24)&gt;=8,MOD(HOUR(K11)-Sumar!$B$6,24)&lt;17),"Londra|","")&amp;IF(AND(MOD(HOUR(K11)-Sumar!$B$6,24)&gt;=13,MOD(HOUR(K11)-Sumar!$B$6,24)&lt;22),"NY|",""))="","altă oră",LEFT(SUBSTITUTE((IF(AND(MOD(HOUR(K11)-Sumar!$B$6,24)&gt;=0,MOD(HOUR(K11)-Sumar!$B$6,24)&lt;9),"Asia|","")&amp;IF(AND(MOD(HOUR(K11)-Sumar!$B$6,24)&gt;=8,MOD(HOUR(K11)-Sumar!$B$6,24)&lt;17),"Londra|","")&amp;IF(AND(MOD(HOUR(K11)-Sumar!$B$6,24)&gt;=13,MOD(HOUR(K11)-Sumar!$B$6,24)&lt;22),"NY|","")),"|","+"),LEN(SUBSTITUTE((IF(AND(MOD(HOUR(K11)-Sumar!$B$6,24)&gt;=0,MOD(HOUR(K11)-Sumar!$B$6,24)&lt;9),"Asia|","")&amp;IF(AND(MOD(HOUR(K11)-Sumar!$B$6,24)&gt;=8,MOD(HOUR(K11)-Sumar!$B$6,24)&lt;17),"Londra|","")&amp;IF(AND(MOD(HOUR(K11)-Sumar!$B$6,24)&gt;=13,MOD(HOUR(K11)-Sumar!$B$6,24)&lt;22),"NY|","")),"|","+"))-1)))</f>
        <v>Londra</v>
      </c>
      <c r="M11" s="34" t="n">
        <v>1.0861</v>
      </c>
      <c r="N11" s="38" t="n">
        <f aca="false">IF(OR(M11="",F11="",G11=""),"",IF(ABS(F11-G11)=0,"",IF(D11="Long",(F11-M11)/ABS(F11-G11),IF(D11="Short",(M11-F11)/ABS(F11-G11),""))))</f>
        <v>-0.0499999999999945</v>
      </c>
      <c r="O11" s="39" t="n">
        <v>0.5</v>
      </c>
      <c r="P11" s="40" t="n">
        <v>0.597222222222222</v>
      </c>
      <c r="Q11" s="34" t="n">
        <v>1.0905</v>
      </c>
      <c r="R11" s="38" t="n">
        <f aca="false">IF(OR(Q11="",H11="",G11="",F11=""),"",IF(ABS(F11-G11)=0,"",IF(D11="Long",(Q11-IF(V11&gt;0,H11,G11))/ABS(F11-G11),IF(D11="Short",(IF(V11&gt;0,H11,G11)-Q11)/ABS(F11-G11),""))))</f>
        <v>-0.249999999999972</v>
      </c>
      <c r="S11" s="41" t="n">
        <v>100</v>
      </c>
      <c r="T11" s="42" t="n">
        <v>250</v>
      </c>
      <c r="U11" s="43" t="n">
        <v>-3</v>
      </c>
      <c r="V11" s="44" t="n">
        <f aca="false">IF(T11="","",T11+N(U11))</f>
        <v>247</v>
      </c>
      <c r="W11" s="35" t="n">
        <f aca="false">IF(OR(V11="",S11=0,S11=""),"",V11/S11)</f>
        <v>2.47</v>
      </c>
      <c r="X11" s="35" t="n">
        <f aca="false">IF(OR(M11="",Q11="",G11=""),"",IF(ABS(M11-G11)=0,"",IF(D11="Long",(Q11-M11)/ABS(M11-G11),IF(D11="Short",(M11-Q11)/ABS(M11-G11),""))))</f>
        <v>2.09523809523809</v>
      </c>
      <c r="Y11" s="45" t="n">
        <f aca="false">IF(V11="","",Sumar!$B$4+SUM($V$4:V11))</f>
        <v>10794</v>
      </c>
      <c r="Z11" s="46" t="s">
        <v>111</v>
      </c>
      <c r="AA11" s="36" t="s">
        <v>74</v>
      </c>
      <c r="AB11" s="32" t="s">
        <v>75</v>
      </c>
      <c r="AC11" s="47" t="s">
        <v>112</v>
      </c>
      <c r="AD11" s="48" t="n">
        <f aca="false">IF(Y11="","",MAX($Y$4:Y11))</f>
        <v>10794</v>
      </c>
      <c r="AE11" s="49" t="n">
        <f aca="false">IF(OR(Y11="",AD11=0,AD11=""),"",(AD11-Y11)/AD11)</f>
        <v>0</v>
      </c>
    </row>
    <row r="12" customFormat="false" ht="15" hidden="false" customHeight="false" outlineLevel="0" collapsed="false">
      <c r="K12" s="50"/>
      <c r="V12" s="50"/>
      <c r="Z12" s="50"/>
    </row>
    <row r="13" customFormat="false" ht="15" hidden="false" customHeight="false" outlineLevel="0" collapsed="false">
      <c r="K13" s="50"/>
      <c r="V13" s="50"/>
      <c r="Z13" s="50"/>
    </row>
    <row r="14" customFormat="false" ht="15" hidden="false" customHeight="false" outlineLevel="0" collapsed="false">
      <c r="K14" s="50"/>
      <c r="V14" s="50"/>
      <c r="Z14" s="50"/>
    </row>
    <row r="15" customFormat="false" ht="15" hidden="false" customHeight="false" outlineLevel="0" collapsed="false">
      <c r="K15" s="50"/>
      <c r="V15" s="50"/>
      <c r="Z15" s="50"/>
    </row>
    <row r="16" customFormat="false" ht="15" hidden="false" customHeight="false" outlineLevel="0" collapsed="false">
      <c r="K16" s="50"/>
      <c r="V16" s="50"/>
      <c r="Z16" s="50"/>
    </row>
    <row r="17" customFormat="false" ht="15" hidden="false" customHeight="false" outlineLevel="0" collapsed="false">
      <c r="K17" s="50"/>
      <c r="V17" s="50"/>
      <c r="Z17" s="50"/>
    </row>
    <row r="18" customFormat="false" ht="15" hidden="false" customHeight="false" outlineLevel="0" collapsed="false">
      <c r="K18" s="50"/>
      <c r="V18" s="50"/>
      <c r="Z18" s="50"/>
    </row>
    <row r="19" customFormat="false" ht="15" hidden="false" customHeight="false" outlineLevel="0" collapsed="false">
      <c r="K19" s="50"/>
      <c r="V19" s="50"/>
      <c r="Z19" s="50"/>
    </row>
    <row r="20" customFormat="false" ht="15" hidden="false" customHeight="false" outlineLevel="0" collapsed="false">
      <c r="K20" s="50"/>
      <c r="V20" s="50"/>
      <c r="Z20" s="50"/>
    </row>
    <row r="21" customFormat="false" ht="15" hidden="false" customHeight="false" outlineLevel="0" collapsed="false">
      <c r="K21" s="50"/>
      <c r="V21" s="50"/>
      <c r="Z21" s="50"/>
    </row>
    <row r="22" customFormat="false" ht="15" hidden="false" customHeight="false" outlineLevel="0" collapsed="false">
      <c r="K22" s="50"/>
      <c r="V22" s="50"/>
      <c r="Z22" s="50"/>
    </row>
    <row r="23" customFormat="false" ht="15" hidden="false" customHeight="false" outlineLevel="0" collapsed="false">
      <c r="K23" s="50"/>
      <c r="V23" s="50"/>
      <c r="Z23" s="50"/>
    </row>
    <row r="24" customFormat="false" ht="15" hidden="false" customHeight="false" outlineLevel="0" collapsed="false">
      <c r="K24" s="50"/>
      <c r="V24" s="50"/>
      <c r="Z24" s="50"/>
    </row>
    <row r="25" customFormat="false" ht="15" hidden="false" customHeight="false" outlineLevel="0" collapsed="false">
      <c r="K25" s="50"/>
      <c r="V25" s="50"/>
      <c r="Z25" s="50"/>
    </row>
    <row r="26" customFormat="false" ht="15" hidden="false" customHeight="false" outlineLevel="0" collapsed="false">
      <c r="K26" s="50"/>
      <c r="V26" s="50"/>
      <c r="Z26" s="50"/>
    </row>
    <row r="27" customFormat="false" ht="15" hidden="false" customHeight="false" outlineLevel="0" collapsed="false">
      <c r="K27" s="50"/>
      <c r="V27" s="50"/>
      <c r="Z27" s="50"/>
    </row>
    <row r="28" customFormat="false" ht="15" hidden="false" customHeight="false" outlineLevel="0" collapsed="false">
      <c r="K28" s="50"/>
      <c r="V28" s="50"/>
      <c r="Z28" s="50"/>
    </row>
    <row r="29" customFormat="false" ht="15" hidden="false" customHeight="false" outlineLevel="0" collapsed="false">
      <c r="K29" s="50"/>
      <c r="V29" s="50"/>
      <c r="Z29" s="50"/>
    </row>
    <row r="30" customFormat="false" ht="15" hidden="false" customHeight="false" outlineLevel="0" collapsed="false">
      <c r="K30" s="50"/>
      <c r="V30" s="50"/>
      <c r="Z30" s="50"/>
    </row>
    <row r="31" customFormat="false" ht="15" hidden="false" customHeight="false" outlineLevel="0" collapsed="false">
      <c r="K31" s="50"/>
      <c r="V31" s="50"/>
      <c r="Z31" s="50"/>
    </row>
    <row r="32" customFormat="false" ht="15" hidden="false" customHeight="false" outlineLevel="0" collapsed="false">
      <c r="K32" s="50"/>
      <c r="V32" s="50"/>
      <c r="Z32" s="50"/>
    </row>
    <row r="33" customFormat="false" ht="15" hidden="false" customHeight="false" outlineLevel="0" collapsed="false">
      <c r="K33" s="50"/>
      <c r="V33" s="50"/>
      <c r="Z33" s="50"/>
    </row>
    <row r="34" customFormat="false" ht="15" hidden="false" customHeight="false" outlineLevel="0" collapsed="false">
      <c r="K34" s="50"/>
      <c r="V34" s="50"/>
      <c r="Z34" s="50"/>
    </row>
    <row r="35" customFormat="false" ht="15" hidden="false" customHeight="false" outlineLevel="0" collapsed="false">
      <c r="K35" s="50"/>
      <c r="V35" s="50"/>
      <c r="Z35" s="50"/>
    </row>
    <row r="36" customFormat="false" ht="15" hidden="false" customHeight="false" outlineLevel="0" collapsed="false">
      <c r="K36" s="50"/>
      <c r="V36" s="50"/>
      <c r="Z36" s="50"/>
    </row>
    <row r="37" customFormat="false" ht="15" hidden="false" customHeight="false" outlineLevel="0" collapsed="false">
      <c r="K37" s="50"/>
      <c r="V37" s="50"/>
      <c r="Z37" s="50"/>
    </row>
    <row r="38" customFormat="false" ht="15" hidden="false" customHeight="false" outlineLevel="0" collapsed="false">
      <c r="K38" s="50"/>
      <c r="V38" s="50"/>
      <c r="Z38" s="50"/>
    </row>
    <row r="39" customFormat="false" ht="15" hidden="false" customHeight="false" outlineLevel="0" collapsed="false">
      <c r="K39" s="50"/>
      <c r="V39" s="50"/>
      <c r="Z39" s="50"/>
    </row>
    <row r="40" customFormat="false" ht="15" hidden="false" customHeight="false" outlineLevel="0" collapsed="false">
      <c r="K40" s="50"/>
      <c r="V40" s="50"/>
      <c r="Z40" s="50"/>
    </row>
    <row r="41" customFormat="false" ht="15" hidden="false" customHeight="false" outlineLevel="0" collapsed="false">
      <c r="K41" s="50"/>
      <c r="V41" s="50"/>
      <c r="Z41" s="50"/>
    </row>
    <row r="42" customFormat="false" ht="15" hidden="false" customHeight="false" outlineLevel="0" collapsed="false">
      <c r="K42" s="50"/>
      <c r="V42" s="50"/>
      <c r="Z42" s="50"/>
    </row>
    <row r="43" customFormat="false" ht="15" hidden="false" customHeight="false" outlineLevel="0" collapsed="false">
      <c r="K43" s="50"/>
      <c r="V43" s="50"/>
      <c r="Z43" s="50"/>
    </row>
    <row r="44" customFormat="false" ht="15" hidden="false" customHeight="false" outlineLevel="0" collapsed="false">
      <c r="K44" s="50"/>
      <c r="V44" s="50"/>
      <c r="Z44" s="50"/>
    </row>
    <row r="45" customFormat="false" ht="15" hidden="false" customHeight="false" outlineLevel="0" collapsed="false">
      <c r="K45" s="50"/>
      <c r="V45" s="50"/>
      <c r="Z45" s="50"/>
    </row>
    <row r="46" customFormat="false" ht="15" hidden="false" customHeight="false" outlineLevel="0" collapsed="false">
      <c r="K46" s="50"/>
      <c r="V46" s="50"/>
      <c r="Z46" s="50"/>
    </row>
    <row r="47" customFormat="false" ht="15" hidden="false" customHeight="false" outlineLevel="0" collapsed="false">
      <c r="K47" s="50"/>
      <c r="V47" s="50"/>
      <c r="Z47" s="50"/>
    </row>
    <row r="48" customFormat="false" ht="15" hidden="false" customHeight="false" outlineLevel="0" collapsed="false">
      <c r="K48" s="50"/>
      <c r="V48" s="50"/>
      <c r="Z48" s="50"/>
    </row>
    <row r="49" customFormat="false" ht="15" hidden="false" customHeight="false" outlineLevel="0" collapsed="false">
      <c r="K49" s="50"/>
      <c r="V49" s="50"/>
      <c r="Z49" s="50"/>
    </row>
    <row r="50" customFormat="false" ht="15" hidden="false" customHeight="false" outlineLevel="0" collapsed="false">
      <c r="K50" s="50"/>
      <c r="V50" s="50"/>
      <c r="Z50" s="50"/>
    </row>
    <row r="51" customFormat="false" ht="15" hidden="false" customHeight="false" outlineLevel="0" collapsed="false">
      <c r="K51" s="50"/>
      <c r="V51" s="50"/>
      <c r="Z51" s="50"/>
    </row>
    <row r="52" customFormat="false" ht="15" hidden="false" customHeight="false" outlineLevel="0" collapsed="false">
      <c r="K52" s="50"/>
      <c r="V52" s="50"/>
      <c r="Z52" s="50"/>
    </row>
    <row r="53" customFormat="false" ht="15" hidden="false" customHeight="false" outlineLevel="0" collapsed="false">
      <c r="K53" s="50"/>
      <c r="V53" s="50"/>
      <c r="Z53" s="50"/>
    </row>
  </sheetData>
  <mergeCells count="5">
    <mergeCell ref="A1:AC1"/>
    <mergeCell ref="B2:J2"/>
    <mergeCell ref="K2:U2"/>
    <mergeCell ref="V2:Y2"/>
    <mergeCell ref="Z2:AC2"/>
  </mergeCells>
  <conditionalFormatting sqref="V4:V53">
    <cfRule type="cellIs" priority="2" operator="greaterThan" aboveAverage="0" equalAverage="0" bottom="0" percent="0" rank="0" text="" dxfId="12">
      <formula>0</formula>
    </cfRule>
    <cfRule type="cellIs" priority="3" operator="lessThan" aboveAverage="0" equalAverage="0" bottom="0" percent="0" rank="0" text="" dxfId="13">
      <formula>0</formula>
    </cfRule>
  </conditionalFormatting>
  <conditionalFormatting sqref="N4:N53">
    <cfRule type="cellIs" priority="4" operator="greaterThan" aboveAverage="0" equalAverage="0" bottom="0" percent="0" rank="0" text="" dxfId="12">
      <formula>0</formula>
    </cfRule>
    <cfRule type="cellIs" priority="5" operator="lessThan" aboveAverage="0" equalAverage="0" bottom="0" percent="0" rank="0" text="" dxfId="13">
      <formula>0</formula>
    </cfRule>
    <cfRule type="expression" priority="6" aboveAverage="0" equalAverage="0" bottom="0" percent="0" rank="0" text="" dxfId="14">
      <formula>AND(ISNUMBER(N4),ABS(N4)&gt;0.2)</formula>
    </cfRule>
  </conditionalFormatting>
  <conditionalFormatting sqref="R4:R53">
    <cfRule type="cellIs" priority="7" operator="greaterThan" aboveAverage="0" equalAverage="0" bottom="0" percent="0" rank="0" text="" dxfId="12">
      <formula>0</formula>
    </cfRule>
    <cfRule type="cellIs" priority="8" operator="lessThan" aboveAverage="0" equalAverage="0" bottom="0" percent="0" rank="0" text="" dxfId="13">
      <formula>0</formula>
    </cfRule>
    <cfRule type="expression" priority="9" aboveAverage="0" equalAverage="0" bottom="0" percent="0" rank="0" text="" dxfId="14">
      <formula>AND(ISNUMBER(R4),ABS(R4)&gt;0.2)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2026-06-27T14:05:59Z</dcterms:created>
  <dc:creator>openpyxl</dc:creator>
  <dc:description/>
  <dc:language>en-US</dc:language>
  <cp:lastModifiedBy/>
  <dcterms:modified xsi:type="dcterms:W3CDTF">2026-06-27T14:06:02Z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